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Forecast" sheetId="2" state="visible" r:id="rId2"/>
    <sheet name="Actual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m yyyy"/>
    <numFmt numFmtId="166" formatCode="&quot;$&quot;#,##0.00"/>
    <numFmt numFmtId="167" formatCode="mmm yy"/>
    <numFmt numFmtId="168" formatCode="&quot;$&quot;#,##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5" fontId="5" fillId="0" borderId="1" pivotButton="0" quotePrefix="0" xfId="0"/>
    <xf numFmtId="9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pivotButton="0" quotePrefix="0" xfId="0"/>
    <xf numFmtId="1" fontId="7" fillId="0" borderId="1" pivotButton="0" quotePrefix="0" xfId="0"/>
    <xf numFmtId="166" fontId="7" fillId="0" borderId="1" pivotButton="0" quotePrefix="0" xfId="0"/>
    <xf numFmtId="9" fontId="7" fillId="0" borderId="1" pivotButton="0" quotePrefix="0" xfId="0"/>
    <xf numFmtId="0" fontId="7" fillId="4" borderId="1" pivotButton="0" quotePrefix="0" xfId="0"/>
    <xf numFmtId="1" fontId="7" fillId="4" borderId="1" pivotButton="0" quotePrefix="0" xfId="0"/>
    <xf numFmtId="166" fontId="7" fillId="4" borderId="1" pivotButton="0" quotePrefix="0" xfId="0"/>
    <xf numFmtId="9" fontId="7" fillId="4" borderId="1" pivotButton="0" quotePrefix="0" xfId="0"/>
    <xf numFmtId="0" fontId="8" fillId="0" borderId="0" pivotButton="0" quotePrefix="0" xfId="0"/>
    <xf numFmtId="166" fontId="5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168" fontId="7" fillId="0" borderId="1" pivotButton="0" quotePrefix="0" xfId="0"/>
    <xf numFmtId="168" fontId="5" fillId="0" borderId="1" pivotButton="0" quotePrefix="0" xfId="0"/>
    <xf numFmtId="165" fontId="7" fillId="0" borderId="1" pivotButton="0" quotePrefix="0" xfId="0"/>
    <xf numFmtId="165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1" customWidth="1" min="3" max="3"/>
    <col width="14" customWidth="1" min="4" max="4"/>
    <col width="12" customWidth="1" min="5" max="5"/>
    <col width="15" customWidth="1" min="6" max="6"/>
  </cols>
  <sheetData>
    <row r="1" ht="26" customHeight="1">
      <c r="A1" s="1" t="inlineStr">
        <is>
          <t>FORECIX · Sales Forecast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3">
      <c r="A3" s="4" t="inlineStr">
        <is>
          <t>Forecast assumptions</t>
        </is>
      </c>
    </row>
    <row r="4">
      <c r="A4" s="5" t="inlineStr">
        <is>
          <t>Starting units, price and monthly growth per product. Forecast builds 12 months from here.</t>
        </is>
      </c>
    </row>
    <row r="6">
      <c r="A6" s="6" t="inlineStr">
        <is>
          <t>First month</t>
        </is>
      </c>
      <c r="B6" s="7" t="n">
        <v>46388</v>
      </c>
      <c r="C6" s="6" t="inlineStr">
        <is>
          <t>Price change per year</t>
        </is>
      </c>
      <c r="D6" s="8" t="n">
        <v>0.03</v>
      </c>
    </row>
    <row r="9" ht="20" customHeight="1">
      <c r="A9" s="9" t="inlineStr">
        <is>
          <t>Product</t>
        </is>
      </c>
      <c r="B9" s="9" t="inlineStr">
        <is>
          <t>Units month 1</t>
        </is>
      </c>
      <c r="C9" s="9" t="inlineStr">
        <is>
          <t>Unit price</t>
        </is>
      </c>
      <c r="D9" s="9" t="inlineStr">
        <is>
          <t>Monthly growth</t>
        </is>
      </c>
      <c r="E9" s="9" t="inlineStr">
        <is>
          <t>Year-1 units</t>
        </is>
      </c>
      <c r="F9" s="9" t="inlineStr">
        <is>
          <t>Year-1 revenue</t>
        </is>
      </c>
    </row>
    <row r="10">
      <c r="A10" s="10" t="inlineStr">
        <is>
          <t>Starter plan</t>
        </is>
      </c>
      <c r="B10" s="11" t="n">
        <v>120</v>
      </c>
      <c r="C10" s="12" t="n">
        <v>19</v>
      </c>
      <c r="D10" s="13" t="n">
        <v>0.03</v>
      </c>
      <c r="E10" s="11">
        <f>IF($A10="","",Forecast!$O$11)</f>
        <v/>
      </c>
      <c r="F10" s="12">
        <f>IF($A10="","",Forecast!$O$12)</f>
        <v/>
      </c>
    </row>
    <row r="11">
      <c r="A11" s="14" t="inlineStr">
        <is>
          <t>Pro plan</t>
        </is>
      </c>
      <c r="B11" s="15" t="n">
        <v>45</v>
      </c>
      <c r="C11" s="16" t="n">
        <v>49</v>
      </c>
      <c r="D11" s="17" t="n">
        <v>0.04</v>
      </c>
      <c r="E11" s="15">
        <f>IF($A11="","",Forecast!$O$13)</f>
        <v/>
      </c>
      <c r="F11" s="16">
        <f>IF($A11="","",Forecast!$O$14)</f>
        <v/>
      </c>
    </row>
    <row r="12">
      <c r="A12" s="10" t="inlineStr">
        <is>
          <t>Team plan</t>
        </is>
      </c>
      <c r="B12" s="11" t="n">
        <v>12</v>
      </c>
      <c r="C12" s="12" t="n">
        <v>149</v>
      </c>
      <c r="D12" s="13" t="n">
        <v>0.05</v>
      </c>
      <c r="E12" s="11">
        <f>IF($A12="","",Forecast!$O$15)</f>
        <v/>
      </c>
      <c r="F12" s="12">
        <f>IF($A12="","",Forecast!$O$16)</f>
        <v/>
      </c>
    </row>
    <row r="13">
      <c r="A13" s="14" t="inlineStr">
        <is>
          <t>Onboarding service</t>
        </is>
      </c>
      <c r="B13" s="15" t="n">
        <v>8</v>
      </c>
      <c r="C13" s="16" t="n">
        <v>300</v>
      </c>
      <c r="D13" s="17" t="n">
        <v>0.02</v>
      </c>
      <c r="E13" s="15">
        <f>IF($A13="","",Forecast!$O$17)</f>
        <v/>
      </c>
      <c r="F13" s="16">
        <f>IF($A13="","",Forecast!$O$18)</f>
        <v/>
      </c>
    </row>
    <row r="14">
      <c r="A14" s="10" t="inlineStr">
        <is>
          <t>Add-on storage</t>
        </is>
      </c>
      <c r="B14" s="11" t="n">
        <v>60</v>
      </c>
      <c r="C14" s="12" t="n">
        <v>5</v>
      </c>
      <c r="D14" s="13" t="n">
        <v>0.03</v>
      </c>
      <c r="E14" s="11">
        <f>IF($A14="","",Forecast!$O$19)</f>
        <v/>
      </c>
      <c r="F14" s="12">
        <f>IF($A14="","",Forecast!$O$20)</f>
        <v/>
      </c>
    </row>
    <row r="15">
      <c r="A15" s="10" t="n"/>
      <c r="B15" s="11" t="n"/>
      <c r="C15" s="12" t="n"/>
      <c r="D15" s="13" t="n"/>
      <c r="E15" s="11">
        <f>IF($A15="","",Forecast!$O$21)</f>
        <v/>
      </c>
      <c r="F15" s="12">
        <f>IF($A15="","",Forecast!$O$22)</f>
        <v/>
      </c>
    </row>
    <row r="16">
      <c r="A16" s="14" t="n"/>
      <c r="B16" s="15" t="n"/>
      <c r="C16" s="16" t="n"/>
      <c r="D16" s="17" t="n"/>
      <c r="E16" s="15">
        <f>IF($A16="","",Forecast!$O$23)</f>
        <v/>
      </c>
      <c r="F16" s="16">
        <f>IF($A16="","",Forecast!$O$24)</f>
        <v/>
      </c>
    </row>
    <row r="17">
      <c r="A17" s="10" t="n"/>
      <c r="B17" s="11" t="n"/>
      <c r="C17" s="12" t="n"/>
      <c r="D17" s="13" t="n"/>
      <c r="E17" s="11">
        <f>IF($A17="","",Forecast!$O$25)</f>
        <v/>
      </c>
      <c r="F17" s="12">
        <f>IF($A17="","",Forecast!$O$26)</f>
        <v/>
      </c>
    </row>
    <row r="19">
      <c r="A19" s="18" t="inlineStr">
        <is>
          <t>Growth above 10% a month is shaded: double-check it is realistic for your history.</t>
        </is>
      </c>
    </row>
  </sheetData>
  <conditionalFormatting sqref="D10:D17">
    <cfRule type="expression" priority="1" dxfId="0">
      <formula>D10&gt;0.1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</cols>
  <sheetData>
    <row r="1" ht="26" customHeight="1">
      <c r="A1" s="1" t="inlineStr">
        <is>
          <t>FORECIX · Sales Forecast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sheetorial.com</t>
        </is>
      </c>
    </row>
    <row r="3">
      <c r="A3" s="4" t="inlineStr">
        <is>
          <t>12-month sales forecast</t>
        </is>
      </c>
    </row>
    <row r="4">
      <c r="A4" s="5" t="inlineStr">
        <is>
          <t>Units grow by the monthly rate; revenue = units x price. Nothing to type here.</t>
        </is>
      </c>
    </row>
    <row r="6">
      <c r="A6" s="6" t="inlineStr">
        <is>
          <t>Forecast revenue</t>
        </is>
      </c>
      <c r="B6" s="19">
        <f>SUM($O$27)</f>
        <v/>
      </c>
    </row>
    <row r="9" ht="20" customHeight="1">
      <c r="A9" s="9" t="inlineStr">
        <is>
          <t>Product</t>
        </is>
      </c>
      <c r="B9" s="9" t="inlineStr">
        <is>
          <t>Line</t>
        </is>
      </c>
      <c r="C9" s="9" t="inlineStr">
        <is>
          <t>M1</t>
        </is>
      </c>
      <c r="D9" s="9" t="inlineStr">
        <is>
          <t>M2</t>
        </is>
      </c>
      <c r="E9" s="9" t="inlineStr">
        <is>
          <t>M3</t>
        </is>
      </c>
      <c r="F9" s="9" t="inlineStr">
        <is>
          <t>M4</t>
        </is>
      </c>
      <c r="G9" s="9" t="inlineStr">
        <is>
          <t>M5</t>
        </is>
      </c>
      <c r="H9" s="9" t="inlineStr">
        <is>
          <t>M6</t>
        </is>
      </c>
      <c r="I9" s="9" t="inlineStr">
        <is>
          <t>M7</t>
        </is>
      </c>
      <c r="J9" s="9" t="inlineStr">
        <is>
          <t>M8</t>
        </is>
      </c>
      <c r="K9" s="9" t="inlineStr">
        <is>
          <t>M9</t>
        </is>
      </c>
      <c r="L9" s="9" t="inlineStr">
        <is>
          <t>M10</t>
        </is>
      </c>
      <c r="M9" s="9" t="inlineStr">
        <is>
          <t>M11</t>
        </is>
      </c>
      <c r="N9" s="9" t="inlineStr">
        <is>
          <t>M12</t>
        </is>
      </c>
      <c r="O9" s="9" t="inlineStr">
        <is>
          <t>Total</t>
        </is>
      </c>
    </row>
    <row r="10">
      <c r="A10" s="20" t="inlineStr">
        <is>
          <t>Month</t>
        </is>
      </c>
      <c r="B10" s="10" t="n"/>
      <c r="C10" s="21">
        <f>DATE(YEAR(Assumptions!$B$6),MONTH(Assumptions!$B$6)+0,1)</f>
        <v/>
      </c>
      <c r="D10" s="21">
        <f>DATE(YEAR(Assumptions!$B$6),MONTH(Assumptions!$B$6)+1,1)</f>
        <v/>
      </c>
      <c r="E10" s="21">
        <f>DATE(YEAR(Assumptions!$B$6),MONTH(Assumptions!$B$6)+2,1)</f>
        <v/>
      </c>
      <c r="F10" s="21">
        <f>DATE(YEAR(Assumptions!$B$6),MONTH(Assumptions!$B$6)+3,1)</f>
        <v/>
      </c>
      <c r="G10" s="21">
        <f>DATE(YEAR(Assumptions!$B$6),MONTH(Assumptions!$B$6)+4,1)</f>
        <v/>
      </c>
      <c r="H10" s="21">
        <f>DATE(YEAR(Assumptions!$B$6),MONTH(Assumptions!$B$6)+5,1)</f>
        <v/>
      </c>
      <c r="I10" s="21">
        <f>DATE(YEAR(Assumptions!$B$6),MONTH(Assumptions!$B$6)+6,1)</f>
        <v/>
      </c>
      <c r="J10" s="21">
        <f>DATE(YEAR(Assumptions!$B$6),MONTH(Assumptions!$B$6)+7,1)</f>
        <v/>
      </c>
      <c r="K10" s="21">
        <f>DATE(YEAR(Assumptions!$B$6),MONTH(Assumptions!$B$6)+8,1)</f>
        <v/>
      </c>
      <c r="L10" s="21">
        <f>DATE(YEAR(Assumptions!$B$6),MONTH(Assumptions!$B$6)+9,1)</f>
        <v/>
      </c>
      <c r="M10" s="21">
        <f>DATE(YEAR(Assumptions!$B$6),MONTH(Assumptions!$B$6)+10,1)</f>
        <v/>
      </c>
      <c r="N10" s="21">
        <f>DATE(YEAR(Assumptions!$B$6),MONTH(Assumptions!$B$6)+11,1)</f>
        <v/>
      </c>
      <c r="O10" s="10" t="n"/>
    </row>
    <row r="11">
      <c r="A11" s="10">
        <f>IF(Assumptions!$A10="","",Assumptions!$A10)</f>
        <v/>
      </c>
      <c r="B11" s="10" t="inlineStr">
        <is>
          <t>Units</t>
        </is>
      </c>
      <c r="C11" s="11">
        <f>IF(Assumptions!$A10="","",ROUND(Assumptions!$B10*(1+Assumptions!$D10)^0,0))</f>
        <v/>
      </c>
      <c r="D11" s="11">
        <f>IF(Assumptions!$A10="","",ROUND(Assumptions!$B10*(1+Assumptions!$D10)^1,0))</f>
        <v/>
      </c>
      <c r="E11" s="11">
        <f>IF(Assumptions!$A10="","",ROUND(Assumptions!$B10*(1+Assumptions!$D10)^2,0))</f>
        <v/>
      </c>
      <c r="F11" s="11">
        <f>IF(Assumptions!$A10="","",ROUND(Assumptions!$B10*(1+Assumptions!$D10)^3,0))</f>
        <v/>
      </c>
      <c r="G11" s="11">
        <f>IF(Assumptions!$A10="","",ROUND(Assumptions!$B10*(1+Assumptions!$D10)^4,0))</f>
        <v/>
      </c>
      <c r="H11" s="11">
        <f>IF(Assumptions!$A10="","",ROUND(Assumptions!$B10*(1+Assumptions!$D10)^5,0))</f>
        <v/>
      </c>
      <c r="I11" s="11">
        <f>IF(Assumptions!$A10="","",ROUND(Assumptions!$B10*(1+Assumptions!$D10)^6,0))</f>
        <v/>
      </c>
      <c r="J11" s="11">
        <f>IF(Assumptions!$A10="","",ROUND(Assumptions!$B10*(1+Assumptions!$D10)^7,0))</f>
        <v/>
      </c>
      <c r="K11" s="11">
        <f>IF(Assumptions!$A10="","",ROUND(Assumptions!$B10*(1+Assumptions!$D10)^8,0))</f>
        <v/>
      </c>
      <c r="L11" s="11">
        <f>IF(Assumptions!$A10="","",ROUND(Assumptions!$B10*(1+Assumptions!$D10)^9,0))</f>
        <v/>
      </c>
      <c r="M11" s="11">
        <f>IF(Assumptions!$A10="","",ROUND(Assumptions!$B10*(1+Assumptions!$D10)^10,0))</f>
        <v/>
      </c>
      <c r="N11" s="11">
        <f>IF(Assumptions!$A10="","",ROUND(Assumptions!$B10*(1+Assumptions!$D10)^11,0))</f>
        <v/>
      </c>
      <c r="O11" s="11">
        <f>IF(Assumptions!$A10="","",SUM($C11:$N11))</f>
        <v/>
      </c>
    </row>
    <row r="12">
      <c r="A12" s="10" t="n"/>
      <c r="B12" s="10" t="inlineStr">
        <is>
          <t>Revenue</t>
        </is>
      </c>
      <c r="C12" s="22">
        <f>IF(Assumptions!$A10="","",C11*Assumptions!$C10*(1+Assumptions!$D$6)^INT(0/12))</f>
        <v/>
      </c>
      <c r="D12" s="22">
        <f>IF(Assumptions!$A10="","",D11*Assumptions!$C10*(1+Assumptions!$D$6)^INT(1/12))</f>
        <v/>
      </c>
      <c r="E12" s="22">
        <f>IF(Assumptions!$A10="","",E11*Assumptions!$C10*(1+Assumptions!$D$6)^INT(2/12))</f>
        <v/>
      </c>
      <c r="F12" s="22">
        <f>IF(Assumptions!$A10="","",F11*Assumptions!$C10*(1+Assumptions!$D$6)^INT(3/12))</f>
        <v/>
      </c>
      <c r="G12" s="22">
        <f>IF(Assumptions!$A10="","",G11*Assumptions!$C10*(1+Assumptions!$D$6)^INT(4/12))</f>
        <v/>
      </c>
      <c r="H12" s="22">
        <f>IF(Assumptions!$A10="","",H11*Assumptions!$C10*(1+Assumptions!$D$6)^INT(5/12))</f>
        <v/>
      </c>
      <c r="I12" s="22">
        <f>IF(Assumptions!$A10="","",I11*Assumptions!$C10*(1+Assumptions!$D$6)^INT(6/12))</f>
        <v/>
      </c>
      <c r="J12" s="22">
        <f>IF(Assumptions!$A10="","",J11*Assumptions!$C10*(1+Assumptions!$D$6)^INT(7/12))</f>
        <v/>
      </c>
      <c r="K12" s="22">
        <f>IF(Assumptions!$A10="","",K11*Assumptions!$C10*(1+Assumptions!$D$6)^INT(8/12))</f>
        <v/>
      </c>
      <c r="L12" s="22">
        <f>IF(Assumptions!$A10="","",L11*Assumptions!$C10*(1+Assumptions!$D$6)^INT(9/12))</f>
        <v/>
      </c>
      <c r="M12" s="22">
        <f>IF(Assumptions!$A10="","",M11*Assumptions!$C10*(1+Assumptions!$D$6)^INT(10/12))</f>
        <v/>
      </c>
      <c r="N12" s="22">
        <f>IF(Assumptions!$A10="","",N11*Assumptions!$C10*(1+Assumptions!$D$6)^INT(11/12))</f>
        <v/>
      </c>
      <c r="O12" s="22">
        <f>IF(Assumptions!$A10="","",SUM($C12:$N12))</f>
        <v/>
      </c>
    </row>
    <row r="13">
      <c r="A13" s="10">
        <f>IF(Assumptions!$A11="","",Assumptions!$A11)</f>
        <v/>
      </c>
      <c r="B13" s="10" t="inlineStr">
        <is>
          <t>Units</t>
        </is>
      </c>
      <c r="C13" s="11">
        <f>IF(Assumptions!$A11="","",ROUND(Assumptions!$B11*(1+Assumptions!$D11)^0,0))</f>
        <v/>
      </c>
      <c r="D13" s="11">
        <f>IF(Assumptions!$A11="","",ROUND(Assumptions!$B11*(1+Assumptions!$D11)^1,0))</f>
        <v/>
      </c>
      <c r="E13" s="11">
        <f>IF(Assumptions!$A11="","",ROUND(Assumptions!$B11*(1+Assumptions!$D11)^2,0))</f>
        <v/>
      </c>
      <c r="F13" s="11">
        <f>IF(Assumptions!$A11="","",ROUND(Assumptions!$B11*(1+Assumptions!$D11)^3,0))</f>
        <v/>
      </c>
      <c r="G13" s="11">
        <f>IF(Assumptions!$A11="","",ROUND(Assumptions!$B11*(1+Assumptions!$D11)^4,0))</f>
        <v/>
      </c>
      <c r="H13" s="11">
        <f>IF(Assumptions!$A11="","",ROUND(Assumptions!$B11*(1+Assumptions!$D11)^5,0))</f>
        <v/>
      </c>
      <c r="I13" s="11">
        <f>IF(Assumptions!$A11="","",ROUND(Assumptions!$B11*(1+Assumptions!$D11)^6,0))</f>
        <v/>
      </c>
      <c r="J13" s="11">
        <f>IF(Assumptions!$A11="","",ROUND(Assumptions!$B11*(1+Assumptions!$D11)^7,0))</f>
        <v/>
      </c>
      <c r="K13" s="11">
        <f>IF(Assumptions!$A11="","",ROUND(Assumptions!$B11*(1+Assumptions!$D11)^8,0))</f>
        <v/>
      </c>
      <c r="L13" s="11">
        <f>IF(Assumptions!$A11="","",ROUND(Assumptions!$B11*(1+Assumptions!$D11)^9,0))</f>
        <v/>
      </c>
      <c r="M13" s="11">
        <f>IF(Assumptions!$A11="","",ROUND(Assumptions!$B11*(1+Assumptions!$D11)^10,0))</f>
        <v/>
      </c>
      <c r="N13" s="11">
        <f>IF(Assumptions!$A11="","",ROUND(Assumptions!$B11*(1+Assumptions!$D11)^11,0))</f>
        <v/>
      </c>
      <c r="O13" s="11">
        <f>IF(Assumptions!$A11="","",SUM($C13:$N13))</f>
        <v/>
      </c>
    </row>
    <row r="14">
      <c r="A14" s="10" t="n"/>
      <c r="B14" s="10" t="inlineStr">
        <is>
          <t>Revenue</t>
        </is>
      </c>
      <c r="C14" s="22">
        <f>IF(Assumptions!$A11="","",C13*Assumptions!$C11*(1+Assumptions!$D$6)^INT(0/12))</f>
        <v/>
      </c>
      <c r="D14" s="22">
        <f>IF(Assumptions!$A11="","",D13*Assumptions!$C11*(1+Assumptions!$D$6)^INT(1/12))</f>
        <v/>
      </c>
      <c r="E14" s="22">
        <f>IF(Assumptions!$A11="","",E13*Assumptions!$C11*(1+Assumptions!$D$6)^INT(2/12))</f>
        <v/>
      </c>
      <c r="F14" s="22">
        <f>IF(Assumptions!$A11="","",F13*Assumptions!$C11*(1+Assumptions!$D$6)^INT(3/12))</f>
        <v/>
      </c>
      <c r="G14" s="22">
        <f>IF(Assumptions!$A11="","",G13*Assumptions!$C11*(1+Assumptions!$D$6)^INT(4/12))</f>
        <v/>
      </c>
      <c r="H14" s="22">
        <f>IF(Assumptions!$A11="","",H13*Assumptions!$C11*(1+Assumptions!$D$6)^INT(5/12))</f>
        <v/>
      </c>
      <c r="I14" s="22">
        <f>IF(Assumptions!$A11="","",I13*Assumptions!$C11*(1+Assumptions!$D$6)^INT(6/12))</f>
        <v/>
      </c>
      <c r="J14" s="22">
        <f>IF(Assumptions!$A11="","",J13*Assumptions!$C11*(1+Assumptions!$D$6)^INT(7/12))</f>
        <v/>
      </c>
      <c r="K14" s="22">
        <f>IF(Assumptions!$A11="","",K13*Assumptions!$C11*(1+Assumptions!$D$6)^INT(8/12))</f>
        <v/>
      </c>
      <c r="L14" s="22">
        <f>IF(Assumptions!$A11="","",L13*Assumptions!$C11*(1+Assumptions!$D$6)^INT(9/12))</f>
        <v/>
      </c>
      <c r="M14" s="22">
        <f>IF(Assumptions!$A11="","",M13*Assumptions!$C11*(1+Assumptions!$D$6)^INT(10/12))</f>
        <v/>
      </c>
      <c r="N14" s="22">
        <f>IF(Assumptions!$A11="","",N13*Assumptions!$C11*(1+Assumptions!$D$6)^INT(11/12))</f>
        <v/>
      </c>
      <c r="O14" s="22">
        <f>IF(Assumptions!$A11="","",SUM($C14:$N14))</f>
        <v/>
      </c>
    </row>
    <row r="15">
      <c r="A15" s="10">
        <f>IF(Assumptions!$A12="","",Assumptions!$A12)</f>
        <v/>
      </c>
      <c r="B15" s="10" t="inlineStr">
        <is>
          <t>Units</t>
        </is>
      </c>
      <c r="C15" s="11">
        <f>IF(Assumptions!$A12="","",ROUND(Assumptions!$B12*(1+Assumptions!$D12)^0,0))</f>
        <v/>
      </c>
      <c r="D15" s="11">
        <f>IF(Assumptions!$A12="","",ROUND(Assumptions!$B12*(1+Assumptions!$D12)^1,0))</f>
        <v/>
      </c>
      <c r="E15" s="11">
        <f>IF(Assumptions!$A12="","",ROUND(Assumptions!$B12*(1+Assumptions!$D12)^2,0))</f>
        <v/>
      </c>
      <c r="F15" s="11">
        <f>IF(Assumptions!$A12="","",ROUND(Assumptions!$B12*(1+Assumptions!$D12)^3,0))</f>
        <v/>
      </c>
      <c r="G15" s="11">
        <f>IF(Assumptions!$A12="","",ROUND(Assumptions!$B12*(1+Assumptions!$D12)^4,0))</f>
        <v/>
      </c>
      <c r="H15" s="11">
        <f>IF(Assumptions!$A12="","",ROUND(Assumptions!$B12*(1+Assumptions!$D12)^5,0))</f>
        <v/>
      </c>
      <c r="I15" s="11">
        <f>IF(Assumptions!$A12="","",ROUND(Assumptions!$B12*(1+Assumptions!$D12)^6,0))</f>
        <v/>
      </c>
      <c r="J15" s="11">
        <f>IF(Assumptions!$A12="","",ROUND(Assumptions!$B12*(1+Assumptions!$D12)^7,0))</f>
        <v/>
      </c>
      <c r="K15" s="11">
        <f>IF(Assumptions!$A12="","",ROUND(Assumptions!$B12*(1+Assumptions!$D12)^8,0))</f>
        <v/>
      </c>
      <c r="L15" s="11">
        <f>IF(Assumptions!$A12="","",ROUND(Assumptions!$B12*(1+Assumptions!$D12)^9,0))</f>
        <v/>
      </c>
      <c r="M15" s="11">
        <f>IF(Assumptions!$A12="","",ROUND(Assumptions!$B12*(1+Assumptions!$D12)^10,0))</f>
        <v/>
      </c>
      <c r="N15" s="11">
        <f>IF(Assumptions!$A12="","",ROUND(Assumptions!$B12*(1+Assumptions!$D12)^11,0))</f>
        <v/>
      </c>
      <c r="O15" s="11">
        <f>IF(Assumptions!$A12="","",SUM($C15:$N15))</f>
        <v/>
      </c>
    </row>
    <row r="16">
      <c r="A16" s="10" t="n"/>
      <c r="B16" s="10" t="inlineStr">
        <is>
          <t>Revenue</t>
        </is>
      </c>
      <c r="C16" s="22">
        <f>IF(Assumptions!$A12="","",C15*Assumptions!$C12*(1+Assumptions!$D$6)^INT(0/12))</f>
        <v/>
      </c>
      <c r="D16" s="22">
        <f>IF(Assumptions!$A12="","",D15*Assumptions!$C12*(1+Assumptions!$D$6)^INT(1/12))</f>
        <v/>
      </c>
      <c r="E16" s="22">
        <f>IF(Assumptions!$A12="","",E15*Assumptions!$C12*(1+Assumptions!$D$6)^INT(2/12))</f>
        <v/>
      </c>
      <c r="F16" s="22">
        <f>IF(Assumptions!$A12="","",F15*Assumptions!$C12*(1+Assumptions!$D$6)^INT(3/12))</f>
        <v/>
      </c>
      <c r="G16" s="22">
        <f>IF(Assumptions!$A12="","",G15*Assumptions!$C12*(1+Assumptions!$D$6)^INT(4/12))</f>
        <v/>
      </c>
      <c r="H16" s="22">
        <f>IF(Assumptions!$A12="","",H15*Assumptions!$C12*(1+Assumptions!$D$6)^INT(5/12))</f>
        <v/>
      </c>
      <c r="I16" s="22">
        <f>IF(Assumptions!$A12="","",I15*Assumptions!$C12*(1+Assumptions!$D$6)^INT(6/12))</f>
        <v/>
      </c>
      <c r="J16" s="22">
        <f>IF(Assumptions!$A12="","",J15*Assumptions!$C12*(1+Assumptions!$D$6)^INT(7/12))</f>
        <v/>
      </c>
      <c r="K16" s="22">
        <f>IF(Assumptions!$A12="","",K15*Assumptions!$C12*(1+Assumptions!$D$6)^INT(8/12))</f>
        <v/>
      </c>
      <c r="L16" s="22">
        <f>IF(Assumptions!$A12="","",L15*Assumptions!$C12*(1+Assumptions!$D$6)^INT(9/12))</f>
        <v/>
      </c>
      <c r="M16" s="22">
        <f>IF(Assumptions!$A12="","",M15*Assumptions!$C12*(1+Assumptions!$D$6)^INT(10/12))</f>
        <v/>
      </c>
      <c r="N16" s="22">
        <f>IF(Assumptions!$A12="","",N15*Assumptions!$C12*(1+Assumptions!$D$6)^INT(11/12))</f>
        <v/>
      </c>
      <c r="O16" s="22">
        <f>IF(Assumptions!$A12="","",SUM($C16:$N16))</f>
        <v/>
      </c>
    </row>
    <row r="17">
      <c r="A17" s="10">
        <f>IF(Assumptions!$A13="","",Assumptions!$A13)</f>
        <v/>
      </c>
      <c r="B17" s="10" t="inlineStr">
        <is>
          <t>Units</t>
        </is>
      </c>
      <c r="C17" s="11">
        <f>IF(Assumptions!$A13="","",ROUND(Assumptions!$B13*(1+Assumptions!$D13)^0,0))</f>
        <v/>
      </c>
      <c r="D17" s="11">
        <f>IF(Assumptions!$A13="","",ROUND(Assumptions!$B13*(1+Assumptions!$D13)^1,0))</f>
        <v/>
      </c>
      <c r="E17" s="11">
        <f>IF(Assumptions!$A13="","",ROUND(Assumptions!$B13*(1+Assumptions!$D13)^2,0))</f>
        <v/>
      </c>
      <c r="F17" s="11">
        <f>IF(Assumptions!$A13="","",ROUND(Assumptions!$B13*(1+Assumptions!$D13)^3,0))</f>
        <v/>
      </c>
      <c r="G17" s="11">
        <f>IF(Assumptions!$A13="","",ROUND(Assumptions!$B13*(1+Assumptions!$D13)^4,0))</f>
        <v/>
      </c>
      <c r="H17" s="11">
        <f>IF(Assumptions!$A13="","",ROUND(Assumptions!$B13*(1+Assumptions!$D13)^5,0))</f>
        <v/>
      </c>
      <c r="I17" s="11">
        <f>IF(Assumptions!$A13="","",ROUND(Assumptions!$B13*(1+Assumptions!$D13)^6,0))</f>
        <v/>
      </c>
      <c r="J17" s="11">
        <f>IF(Assumptions!$A13="","",ROUND(Assumptions!$B13*(1+Assumptions!$D13)^7,0))</f>
        <v/>
      </c>
      <c r="K17" s="11">
        <f>IF(Assumptions!$A13="","",ROUND(Assumptions!$B13*(1+Assumptions!$D13)^8,0))</f>
        <v/>
      </c>
      <c r="L17" s="11">
        <f>IF(Assumptions!$A13="","",ROUND(Assumptions!$B13*(1+Assumptions!$D13)^9,0))</f>
        <v/>
      </c>
      <c r="M17" s="11">
        <f>IF(Assumptions!$A13="","",ROUND(Assumptions!$B13*(1+Assumptions!$D13)^10,0))</f>
        <v/>
      </c>
      <c r="N17" s="11">
        <f>IF(Assumptions!$A13="","",ROUND(Assumptions!$B13*(1+Assumptions!$D13)^11,0))</f>
        <v/>
      </c>
      <c r="O17" s="11">
        <f>IF(Assumptions!$A13="","",SUM($C17:$N17))</f>
        <v/>
      </c>
    </row>
    <row r="18">
      <c r="A18" s="10" t="n"/>
      <c r="B18" s="10" t="inlineStr">
        <is>
          <t>Revenue</t>
        </is>
      </c>
      <c r="C18" s="22">
        <f>IF(Assumptions!$A13="","",C17*Assumptions!$C13*(1+Assumptions!$D$6)^INT(0/12))</f>
        <v/>
      </c>
      <c r="D18" s="22">
        <f>IF(Assumptions!$A13="","",D17*Assumptions!$C13*(1+Assumptions!$D$6)^INT(1/12))</f>
        <v/>
      </c>
      <c r="E18" s="22">
        <f>IF(Assumptions!$A13="","",E17*Assumptions!$C13*(1+Assumptions!$D$6)^INT(2/12))</f>
        <v/>
      </c>
      <c r="F18" s="22">
        <f>IF(Assumptions!$A13="","",F17*Assumptions!$C13*(1+Assumptions!$D$6)^INT(3/12))</f>
        <v/>
      </c>
      <c r="G18" s="22">
        <f>IF(Assumptions!$A13="","",G17*Assumptions!$C13*(1+Assumptions!$D$6)^INT(4/12))</f>
        <v/>
      </c>
      <c r="H18" s="22">
        <f>IF(Assumptions!$A13="","",H17*Assumptions!$C13*(1+Assumptions!$D$6)^INT(5/12))</f>
        <v/>
      </c>
      <c r="I18" s="22">
        <f>IF(Assumptions!$A13="","",I17*Assumptions!$C13*(1+Assumptions!$D$6)^INT(6/12))</f>
        <v/>
      </c>
      <c r="J18" s="22">
        <f>IF(Assumptions!$A13="","",J17*Assumptions!$C13*(1+Assumptions!$D$6)^INT(7/12))</f>
        <v/>
      </c>
      <c r="K18" s="22">
        <f>IF(Assumptions!$A13="","",K17*Assumptions!$C13*(1+Assumptions!$D$6)^INT(8/12))</f>
        <v/>
      </c>
      <c r="L18" s="22">
        <f>IF(Assumptions!$A13="","",L17*Assumptions!$C13*(1+Assumptions!$D$6)^INT(9/12))</f>
        <v/>
      </c>
      <c r="M18" s="22">
        <f>IF(Assumptions!$A13="","",M17*Assumptions!$C13*(1+Assumptions!$D$6)^INT(10/12))</f>
        <v/>
      </c>
      <c r="N18" s="22">
        <f>IF(Assumptions!$A13="","",N17*Assumptions!$C13*(1+Assumptions!$D$6)^INT(11/12))</f>
        <v/>
      </c>
      <c r="O18" s="22">
        <f>IF(Assumptions!$A13="","",SUM($C18:$N18))</f>
        <v/>
      </c>
    </row>
    <row r="19">
      <c r="A19" s="10">
        <f>IF(Assumptions!$A14="","",Assumptions!$A14)</f>
        <v/>
      </c>
      <c r="B19" s="10" t="inlineStr">
        <is>
          <t>Units</t>
        </is>
      </c>
      <c r="C19" s="11">
        <f>IF(Assumptions!$A14="","",ROUND(Assumptions!$B14*(1+Assumptions!$D14)^0,0))</f>
        <v/>
      </c>
      <c r="D19" s="11">
        <f>IF(Assumptions!$A14="","",ROUND(Assumptions!$B14*(1+Assumptions!$D14)^1,0))</f>
        <v/>
      </c>
      <c r="E19" s="11">
        <f>IF(Assumptions!$A14="","",ROUND(Assumptions!$B14*(1+Assumptions!$D14)^2,0))</f>
        <v/>
      </c>
      <c r="F19" s="11">
        <f>IF(Assumptions!$A14="","",ROUND(Assumptions!$B14*(1+Assumptions!$D14)^3,0))</f>
        <v/>
      </c>
      <c r="G19" s="11">
        <f>IF(Assumptions!$A14="","",ROUND(Assumptions!$B14*(1+Assumptions!$D14)^4,0))</f>
        <v/>
      </c>
      <c r="H19" s="11">
        <f>IF(Assumptions!$A14="","",ROUND(Assumptions!$B14*(1+Assumptions!$D14)^5,0))</f>
        <v/>
      </c>
      <c r="I19" s="11">
        <f>IF(Assumptions!$A14="","",ROUND(Assumptions!$B14*(1+Assumptions!$D14)^6,0))</f>
        <v/>
      </c>
      <c r="J19" s="11">
        <f>IF(Assumptions!$A14="","",ROUND(Assumptions!$B14*(1+Assumptions!$D14)^7,0))</f>
        <v/>
      </c>
      <c r="K19" s="11">
        <f>IF(Assumptions!$A14="","",ROUND(Assumptions!$B14*(1+Assumptions!$D14)^8,0))</f>
        <v/>
      </c>
      <c r="L19" s="11">
        <f>IF(Assumptions!$A14="","",ROUND(Assumptions!$B14*(1+Assumptions!$D14)^9,0))</f>
        <v/>
      </c>
      <c r="M19" s="11">
        <f>IF(Assumptions!$A14="","",ROUND(Assumptions!$B14*(1+Assumptions!$D14)^10,0))</f>
        <v/>
      </c>
      <c r="N19" s="11">
        <f>IF(Assumptions!$A14="","",ROUND(Assumptions!$B14*(1+Assumptions!$D14)^11,0))</f>
        <v/>
      </c>
      <c r="O19" s="11">
        <f>IF(Assumptions!$A14="","",SUM($C19:$N19))</f>
        <v/>
      </c>
    </row>
    <row r="20">
      <c r="A20" s="10" t="n"/>
      <c r="B20" s="10" t="inlineStr">
        <is>
          <t>Revenue</t>
        </is>
      </c>
      <c r="C20" s="22">
        <f>IF(Assumptions!$A14="","",C19*Assumptions!$C14*(1+Assumptions!$D$6)^INT(0/12))</f>
        <v/>
      </c>
      <c r="D20" s="22">
        <f>IF(Assumptions!$A14="","",D19*Assumptions!$C14*(1+Assumptions!$D$6)^INT(1/12))</f>
        <v/>
      </c>
      <c r="E20" s="22">
        <f>IF(Assumptions!$A14="","",E19*Assumptions!$C14*(1+Assumptions!$D$6)^INT(2/12))</f>
        <v/>
      </c>
      <c r="F20" s="22">
        <f>IF(Assumptions!$A14="","",F19*Assumptions!$C14*(1+Assumptions!$D$6)^INT(3/12))</f>
        <v/>
      </c>
      <c r="G20" s="22">
        <f>IF(Assumptions!$A14="","",G19*Assumptions!$C14*(1+Assumptions!$D$6)^INT(4/12))</f>
        <v/>
      </c>
      <c r="H20" s="22">
        <f>IF(Assumptions!$A14="","",H19*Assumptions!$C14*(1+Assumptions!$D$6)^INT(5/12))</f>
        <v/>
      </c>
      <c r="I20" s="22">
        <f>IF(Assumptions!$A14="","",I19*Assumptions!$C14*(1+Assumptions!$D$6)^INT(6/12))</f>
        <v/>
      </c>
      <c r="J20" s="22">
        <f>IF(Assumptions!$A14="","",J19*Assumptions!$C14*(1+Assumptions!$D$6)^INT(7/12))</f>
        <v/>
      </c>
      <c r="K20" s="22">
        <f>IF(Assumptions!$A14="","",K19*Assumptions!$C14*(1+Assumptions!$D$6)^INT(8/12))</f>
        <v/>
      </c>
      <c r="L20" s="22">
        <f>IF(Assumptions!$A14="","",L19*Assumptions!$C14*(1+Assumptions!$D$6)^INT(9/12))</f>
        <v/>
      </c>
      <c r="M20" s="22">
        <f>IF(Assumptions!$A14="","",M19*Assumptions!$C14*(1+Assumptions!$D$6)^INT(10/12))</f>
        <v/>
      </c>
      <c r="N20" s="22">
        <f>IF(Assumptions!$A14="","",N19*Assumptions!$C14*(1+Assumptions!$D$6)^INT(11/12))</f>
        <v/>
      </c>
      <c r="O20" s="22">
        <f>IF(Assumptions!$A14="","",SUM($C20:$N20))</f>
        <v/>
      </c>
    </row>
    <row r="21">
      <c r="A21" s="10">
        <f>IF(Assumptions!$A15="","",Assumptions!$A15)</f>
        <v/>
      </c>
      <c r="B21" s="10" t="inlineStr">
        <is>
          <t>Units</t>
        </is>
      </c>
      <c r="C21" s="11">
        <f>IF(Assumptions!$A15="","",ROUND(Assumptions!$B15*(1+Assumptions!$D15)^0,0))</f>
        <v/>
      </c>
      <c r="D21" s="11">
        <f>IF(Assumptions!$A15="","",ROUND(Assumptions!$B15*(1+Assumptions!$D15)^1,0))</f>
        <v/>
      </c>
      <c r="E21" s="11">
        <f>IF(Assumptions!$A15="","",ROUND(Assumptions!$B15*(1+Assumptions!$D15)^2,0))</f>
        <v/>
      </c>
      <c r="F21" s="11">
        <f>IF(Assumptions!$A15="","",ROUND(Assumptions!$B15*(1+Assumptions!$D15)^3,0))</f>
        <v/>
      </c>
      <c r="G21" s="11">
        <f>IF(Assumptions!$A15="","",ROUND(Assumptions!$B15*(1+Assumptions!$D15)^4,0))</f>
        <v/>
      </c>
      <c r="H21" s="11">
        <f>IF(Assumptions!$A15="","",ROUND(Assumptions!$B15*(1+Assumptions!$D15)^5,0))</f>
        <v/>
      </c>
      <c r="I21" s="11">
        <f>IF(Assumptions!$A15="","",ROUND(Assumptions!$B15*(1+Assumptions!$D15)^6,0))</f>
        <v/>
      </c>
      <c r="J21" s="11">
        <f>IF(Assumptions!$A15="","",ROUND(Assumptions!$B15*(1+Assumptions!$D15)^7,0))</f>
        <v/>
      </c>
      <c r="K21" s="11">
        <f>IF(Assumptions!$A15="","",ROUND(Assumptions!$B15*(1+Assumptions!$D15)^8,0))</f>
        <v/>
      </c>
      <c r="L21" s="11">
        <f>IF(Assumptions!$A15="","",ROUND(Assumptions!$B15*(1+Assumptions!$D15)^9,0))</f>
        <v/>
      </c>
      <c r="M21" s="11">
        <f>IF(Assumptions!$A15="","",ROUND(Assumptions!$B15*(1+Assumptions!$D15)^10,0))</f>
        <v/>
      </c>
      <c r="N21" s="11">
        <f>IF(Assumptions!$A15="","",ROUND(Assumptions!$B15*(1+Assumptions!$D15)^11,0))</f>
        <v/>
      </c>
      <c r="O21" s="11">
        <f>IF(Assumptions!$A15="","",SUM($C21:$N21))</f>
        <v/>
      </c>
    </row>
    <row r="22">
      <c r="A22" s="10" t="n"/>
      <c r="B22" s="10" t="inlineStr">
        <is>
          <t>Revenue</t>
        </is>
      </c>
      <c r="C22" s="22">
        <f>IF(Assumptions!$A15="","",C21*Assumptions!$C15*(1+Assumptions!$D$6)^INT(0/12))</f>
        <v/>
      </c>
      <c r="D22" s="22">
        <f>IF(Assumptions!$A15="","",D21*Assumptions!$C15*(1+Assumptions!$D$6)^INT(1/12))</f>
        <v/>
      </c>
      <c r="E22" s="22">
        <f>IF(Assumptions!$A15="","",E21*Assumptions!$C15*(1+Assumptions!$D$6)^INT(2/12))</f>
        <v/>
      </c>
      <c r="F22" s="22">
        <f>IF(Assumptions!$A15="","",F21*Assumptions!$C15*(1+Assumptions!$D$6)^INT(3/12))</f>
        <v/>
      </c>
      <c r="G22" s="22">
        <f>IF(Assumptions!$A15="","",G21*Assumptions!$C15*(1+Assumptions!$D$6)^INT(4/12))</f>
        <v/>
      </c>
      <c r="H22" s="22">
        <f>IF(Assumptions!$A15="","",H21*Assumptions!$C15*(1+Assumptions!$D$6)^INT(5/12))</f>
        <v/>
      </c>
      <c r="I22" s="22">
        <f>IF(Assumptions!$A15="","",I21*Assumptions!$C15*(1+Assumptions!$D$6)^INT(6/12))</f>
        <v/>
      </c>
      <c r="J22" s="22">
        <f>IF(Assumptions!$A15="","",J21*Assumptions!$C15*(1+Assumptions!$D$6)^INT(7/12))</f>
        <v/>
      </c>
      <c r="K22" s="22">
        <f>IF(Assumptions!$A15="","",K21*Assumptions!$C15*(1+Assumptions!$D$6)^INT(8/12))</f>
        <v/>
      </c>
      <c r="L22" s="22">
        <f>IF(Assumptions!$A15="","",L21*Assumptions!$C15*(1+Assumptions!$D$6)^INT(9/12))</f>
        <v/>
      </c>
      <c r="M22" s="22">
        <f>IF(Assumptions!$A15="","",M21*Assumptions!$C15*(1+Assumptions!$D$6)^INT(10/12))</f>
        <v/>
      </c>
      <c r="N22" s="22">
        <f>IF(Assumptions!$A15="","",N21*Assumptions!$C15*(1+Assumptions!$D$6)^INT(11/12))</f>
        <v/>
      </c>
      <c r="O22" s="22">
        <f>IF(Assumptions!$A15="","",SUM($C22:$N22))</f>
        <v/>
      </c>
    </row>
    <row r="23">
      <c r="A23" s="10">
        <f>IF(Assumptions!$A16="","",Assumptions!$A16)</f>
        <v/>
      </c>
      <c r="B23" s="10" t="inlineStr">
        <is>
          <t>Units</t>
        </is>
      </c>
      <c r="C23" s="11">
        <f>IF(Assumptions!$A16="","",ROUND(Assumptions!$B16*(1+Assumptions!$D16)^0,0))</f>
        <v/>
      </c>
      <c r="D23" s="11">
        <f>IF(Assumptions!$A16="","",ROUND(Assumptions!$B16*(1+Assumptions!$D16)^1,0))</f>
        <v/>
      </c>
      <c r="E23" s="11">
        <f>IF(Assumptions!$A16="","",ROUND(Assumptions!$B16*(1+Assumptions!$D16)^2,0))</f>
        <v/>
      </c>
      <c r="F23" s="11">
        <f>IF(Assumptions!$A16="","",ROUND(Assumptions!$B16*(1+Assumptions!$D16)^3,0))</f>
        <v/>
      </c>
      <c r="G23" s="11">
        <f>IF(Assumptions!$A16="","",ROUND(Assumptions!$B16*(1+Assumptions!$D16)^4,0))</f>
        <v/>
      </c>
      <c r="H23" s="11">
        <f>IF(Assumptions!$A16="","",ROUND(Assumptions!$B16*(1+Assumptions!$D16)^5,0))</f>
        <v/>
      </c>
      <c r="I23" s="11">
        <f>IF(Assumptions!$A16="","",ROUND(Assumptions!$B16*(1+Assumptions!$D16)^6,0))</f>
        <v/>
      </c>
      <c r="J23" s="11">
        <f>IF(Assumptions!$A16="","",ROUND(Assumptions!$B16*(1+Assumptions!$D16)^7,0))</f>
        <v/>
      </c>
      <c r="K23" s="11">
        <f>IF(Assumptions!$A16="","",ROUND(Assumptions!$B16*(1+Assumptions!$D16)^8,0))</f>
        <v/>
      </c>
      <c r="L23" s="11">
        <f>IF(Assumptions!$A16="","",ROUND(Assumptions!$B16*(1+Assumptions!$D16)^9,0))</f>
        <v/>
      </c>
      <c r="M23" s="11">
        <f>IF(Assumptions!$A16="","",ROUND(Assumptions!$B16*(1+Assumptions!$D16)^10,0))</f>
        <v/>
      </c>
      <c r="N23" s="11">
        <f>IF(Assumptions!$A16="","",ROUND(Assumptions!$B16*(1+Assumptions!$D16)^11,0))</f>
        <v/>
      </c>
      <c r="O23" s="11">
        <f>IF(Assumptions!$A16="","",SUM($C23:$N23))</f>
        <v/>
      </c>
    </row>
    <row r="24">
      <c r="A24" s="10" t="n"/>
      <c r="B24" s="10" t="inlineStr">
        <is>
          <t>Revenue</t>
        </is>
      </c>
      <c r="C24" s="22">
        <f>IF(Assumptions!$A16="","",C23*Assumptions!$C16*(1+Assumptions!$D$6)^INT(0/12))</f>
        <v/>
      </c>
      <c r="D24" s="22">
        <f>IF(Assumptions!$A16="","",D23*Assumptions!$C16*(1+Assumptions!$D$6)^INT(1/12))</f>
        <v/>
      </c>
      <c r="E24" s="22">
        <f>IF(Assumptions!$A16="","",E23*Assumptions!$C16*(1+Assumptions!$D$6)^INT(2/12))</f>
        <v/>
      </c>
      <c r="F24" s="22">
        <f>IF(Assumptions!$A16="","",F23*Assumptions!$C16*(1+Assumptions!$D$6)^INT(3/12))</f>
        <v/>
      </c>
      <c r="G24" s="22">
        <f>IF(Assumptions!$A16="","",G23*Assumptions!$C16*(1+Assumptions!$D$6)^INT(4/12))</f>
        <v/>
      </c>
      <c r="H24" s="22">
        <f>IF(Assumptions!$A16="","",H23*Assumptions!$C16*(1+Assumptions!$D$6)^INT(5/12))</f>
        <v/>
      </c>
      <c r="I24" s="22">
        <f>IF(Assumptions!$A16="","",I23*Assumptions!$C16*(1+Assumptions!$D$6)^INT(6/12))</f>
        <v/>
      </c>
      <c r="J24" s="22">
        <f>IF(Assumptions!$A16="","",J23*Assumptions!$C16*(1+Assumptions!$D$6)^INT(7/12))</f>
        <v/>
      </c>
      <c r="K24" s="22">
        <f>IF(Assumptions!$A16="","",K23*Assumptions!$C16*(1+Assumptions!$D$6)^INT(8/12))</f>
        <v/>
      </c>
      <c r="L24" s="22">
        <f>IF(Assumptions!$A16="","",L23*Assumptions!$C16*(1+Assumptions!$D$6)^INT(9/12))</f>
        <v/>
      </c>
      <c r="M24" s="22">
        <f>IF(Assumptions!$A16="","",M23*Assumptions!$C16*(1+Assumptions!$D$6)^INT(10/12))</f>
        <v/>
      </c>
      <c r="N24" s="22">
        <f>IF(Assumptions!$A16="","",N23*Assumptions!$C16*(1+Assumptions!$D$6)^INT(11/12))</f>
        <v/>
      </c>
      <c r="O24" s="22">
        <f>IF(Assumptions!$A16="","",SUM($C24:$N24))</f>
        <v/>
      </c>
    </row>
    <row r="25">
      <c r="A25" s="10">
        <f>IF(Assumptions!$A17="","",Assumptions!$A17)</f>
        <v/>
      </c>
      <c r="B25" s="10" t="inlineStr">
        <is>
          <t>Units</t>
        </is>
      </c>
      <c r="C25" s="11">
        <f>IF(Assumptions!$A17="","",ROUND(Assumptions!$B17*(1+Assumptions!$D17)^0,0))</f>
        <v/>
      </c>
      <c r="D25" s="11">
        <f>IF(Assumptions!$A17="","",ROUND(Assumptions!$B17*(1+Assumptions!$D17)^1,0))</f>
        <v/>
      </c>
      <c r="E25" s="11">
        <f>IF(Assumptions!$A17="","",ROUND(Assumptions!$B17*(1+Assumptions!$D17)^2,0))</f>
        <v/>
      </c>
      <c r="F25" s="11">
        <f>IF(Assumptions!$A17="","",ROUND(Assumptions!$B17*(1+Assumptions!$D17)^3,0))</f>
        <v/>
      </c>
      <c r="G25" s="11">
        <f>IF(Assumptions!$A17="","",ROUND(Assumptions!$B17*(1+Assumptions!$D17)^4,0))</f>
        <v/>
      </c>
      <c r="H25" s="11">
        <f>IF(Assumptions!$A17="","",ROUND(Assumptions!$B17*(1+Assumptions!$D17)^5,0))</f>
        <v/>
      </c>
      <c r="I25" s="11">
        <f>IF(Assumptions!$A17="","",ROUND(Assumptions!$B17*(1+Assumptions!$D17)^6,0))</f>
        <v/>
      </c>
      <c r="J25" s="11">
        <f>IF(Assumptions!$A17="","",ROUND(Assumptions!$B17*(1+Assumptions!$D17)^7,0))</f>
        <v/>
      </c>
      <c r="K25" s="11">
        <f>IF(Assumptions!$A17="","",ROUND(Assumptions!$B17*(1+Assumptions!$D17)^8,0))</f>
        <v/>
      </c>
      <c r="L25" s="11">
        <f>IF(Assumptions!$A17="","",ROUND(Assumptions!$B17*(1+Assumptions!$D17)^9,0))</f>
        <v/>
      </c>
      <c r="M25" s="11">
        <f>IF(Assumptions!$A17="","",ROUND(Assumptions!$B17*(1+Assumptions!$D17)^10,0))</f>
        <v/>
      </c>
      <c r="N25" s="11">
        <f>IF(Assumptions!$A17="","",ROUND(Assumptions!$B17*(1+Assumptions!$D17)^11,0))</f>
        <v/>
      </c>
      <c r="O25" s="11">
        <f>IF(Assumptions!$A17="","",SUM($C25:$N25))</f>
        <v/>
      </c>
    </row>
    <row r="26">
      <c r="A26" s="10" t="n"/>
      <c r="B26" s="10" t="inlineStr">
        <is>
          <t>Revenue</t>
        </is>
      </c>
      <c r="C26" s="22">
        <f>IF(Assumptions!$A17="","",C25*Assumptions!$C17*(1+Assumptions!$D$6)^INT(0/12))</f>
        <v/>
      </c>
      <c r="D26" s="22">
        <f>IF(Assumptions!$A17="","",D25*Assumptions!$C17*(1+Assumptions!$D$6)^INT(1/12))</f>
        <v/>
      </c>
      <c r="E26" s="22">
        <f>IF(Assumptions!$A17="","",E25*Assumptions!$C17*(1+Assumptions!$D$6)^INT(2/12))</f>
        <v/>
      </c>
      <c r="F26" s="22">
        <f>IF(Assumptions!$A17="","",F25*Assumptions!$C17*(1+Assumptions!$D$6)^INT(3/12))</f>
        <v/>
      </c>
      <c r="G26" s="22">
        <f>IF(Assumptions!$A17="","",G25*Assumptions!$C17*(1+Assumptions!$D$6)^INT(4/12))</f>
        <v/>
      </c>
      <c r="H26" s="22">
        <f>IF(Assumptions!$A17="","",H25*Assumptions!$C17*(1+Assumptions!$D$6)^INT(5/12))</f>
        <v/>
      </c>
      <c r="I26" s="22">
        <f>IF(Assumptions!$A17="","",I25*Assumptions!$C17*(1+Assumptions!$D$6)^INT(6/12))</f>
        <v/>
      </c>
      <c r="J26" s="22">
        <f>IF(Assumptions!$A17="","",J25*Assumptions!$C17*(1+Assumptions!$D$6)^INT(7/12))</f>
        <v/>
      </c>
      <c r="K26" s="22">
        <f>IF(Assumptions!$A17="","",K25*Assumptions!$C17*(1+Assumptions!$D$6)^INT(8/12))</f>
        <v/>
      </c>
      <c r="L26" s="22">
        <f>IF(Assumptions!$A17="","",L25*Assumptions!$C17*(1+Assumptions!$D$6)^INT(9/12))</f>
        <v/>
      </c>
      <c r="M26" s="22">
        <f>IF(Assumptions!$A17="","",M25*Assumptions!$C17*(1+Assumptions!$D$6)^INT(10/12))</f>
        <v/>
      </c>
      <c r="N26" s="22">
        <f>IF(Assumptions!$A17="","",N25*Assumptions!$C17*(1+Assumptions!$D$6)^INT(11/12))</f>
        <v/>
      </c>
      <c r="O26" s="22">
        <f>IF(Assumptions!$A17="","",SUM($C26:$N26))</f>
        <v/>
      </c>
    </row>
    <row r="27">
      <c r="A27" s="20" t="inlineStr">
        <is>
          <t>Total revenue</t>
        </is>
      </c>
      <c r="B27" s="20" t="n"/>
      <c r="C27" s="23">
        <f>SUMIF($B$11:$B$26,"Revenue",C$11:C$26)</f>
        <v/>
      </c>
      <c r="D27" s="23">
        <f>SUMIF($B$11:$B$26,"Revenue",D$11:D$26)</f>
        <v/>
      </c>
      <c r="E27" s="23">
        <f>SUMIF($B$11:$B$26,"Revenue",E$11:E$26)</f>
        <v/>
      </c>
      <c r="F27" s="23">
        <f>SUMIF($B$11:$B$26,"Revenue",F$11:F$26)</f>
        <v/>
      </c>
      <c r="G27" s="23">
        <f>SUMIF($B$11:$B$26,"Revenue",G$11:G$26)</f>
        <v/>
      </c>
      <c r="H27" s="23">
        <f>SUMIF($B$11:$B$26,"Revenue",H$11:H$26)</f>
        <v/>
      </c>
      <c r="I27" s="23">
        <f>SUMIF($B$11:$B$26,"Revenue",I$11:I$26)</f>
        <v/>
      </c>
      <c r="J27" s="23">
        <f>SUMIF($B$11:$B$26,"Revenue",J$11:J$26)</f>
        <v/>
      </c>
      <c r="K27" s="23">
        <f>SUMIF($B$11:$B$26,"Revenue",K$11:K$26)</f>
        <v/>
      </c>
      <c r="L27" s="23">
        <f>SUMIF($B$11:$B$26,"Revenue",L$11:L$26)</f>
        <v/>
      </c>
      <c r="M27" s="23">
        <f>SUMIF($B$11:$B$26,"Revenue",M$11:M$26)</f>
        <v/>
      </c>
      <c r="N27" s="23">
        <f>SUMIF($B$11:$B$26,"Revenue",N$11:N$26)</f>
        <v/>
      </c>
      <c r="O27" s="23">
        <f>SUM($C$27:$N$27)</f>
        <v/>
      </c>
    </row>
  </sheetData>
  <conditionalFormatting sqref="C27:N27">
    <cfRule type="expression" priority="1" dxfId="1">
      <formula>C27=MAX($C$27:$N$27)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2" customWidth="1" min="4" max="4"/>
    <col width="12" customWidth="1" min="5" max="5"/>
    <col width="18" customWidth="1" min="6" max="6"/>
  </cols>
  <sheetData>
    <row r="1" ht="26" customHeight="1">
      <c r="A1" s="1" t="inlineStr">
        <is>
          <t>FORECIX · Sales Forecast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3">
      <c r="A3" s="4" t="inlineStr">
        <is>
          <t>Actuals vs forecast</t>
        </is>
      </c>
    </row>
    <row r="4">
      <c r="A4" s="5" t="inlineStr">
        <is>
          <t>Type real revenue each month as it closes. Variance shows how far off the forecast was.</t>
        </is>
      </c>
    </row>
    <row r="9" ht="20" customHeight="1">
      <c r="A9" s="9" t="inlineStr">
        <is>
          <t>Month</t>
        </is>
      </c>
      <c r="B9" s="9" t="inlineStr">
        <is>
          <t>Forecast</t>
        </is>
      </c>
      <c r="C9" s="9" t="inlineStr">
        <is>
          <t>Actual</t>
        </is>
      </c>
      <c r="D9" s="9" t="inlineStr">
        <is>
          <t>Variance</t>
        </is>
      </c>
      <c r="E9" s="9" t="inlineStr">
        <is>
          <t>Variance %</t>
        </is>
      </c>
      <c r="F9" s="9" t="inlineStr">
        <is>
          <t>Cumulative variance</t>
        </is>
      </c>
    </row>
    <row r="10">
      <c r="A10" s="24">
        <f>Forecast!C$10</f>
        <v/>
      </c>
      <c r="B10" s="12">
        <f>Forecast!C$27</f>
        <v/>
      </c>
      <c r="C10" s="12" t="n">
        <v>8650</v>
      </c>
      <c r="D10" s="12">
        <f>IF($C10="","",$C10-$B10)</f>
        <v/>
      </c>
      <c r="E10" s="13">
        <f>IF($C10="","",IFERROR($D10/$B10,0))</f>
        <v/>
      </c>
      <c r="F10" s="12">
        <f>IF($C10="","",SUM($D$10:$D10))</f>
        <v/>
      </c>
    </row>
    <row r="11">
      <c r="A11" s="25">
        <f>Forecast!D$10</f>
        <v/>
      </c>
      <c r="B11" s="16">
        <f>Forecast!D$27</f>
        <v/>
      </c>
      <c r="C11" s="16" t="n">
        <v>9240</v>
      </c>
      <c r="D11" s="16">
        <f>IF($C11="","",$C11-$B11)</f>
        <v/>
      </c>
      <c r="E11" s="17">
        <f>IF($C11="","",IFERROR($D11/$B11,0))</f>
        <v/>
      </c>
      <c r="F11" s="16">
        <f>IF($C11="","",SUM($D$10:$D11))</f>
        <v/>
      </c>
    </row>
    <row r="12">
      <c r="A12" s="24">
        <f>Forecast!E$10</f>
        <v/>
      </c>
      <c r="B12" s="12">
        <f>Forecast!E$27</f>
        <v/>
      </c>
      <c r="C12" s="12" t="n">
        <v>9180</v>
      </c>
      <c r="D12" s="12">
        <f>IF($C12="","",$C12-$B12)</f>
        <v/>
      </c>
      <c r="E12" s="13">
        <f>IF($C12="","",IFERROR($D12/$B12,0))</f>
        <v/>
      </c>
      <c r="F12" s="12">
        <f>IF($C12="","",SUM($D$10:$D12))</f>
        <v/>
      </c>
    </row>
    <row r="13">
      <c r="A13" s="25">
        <f>Forecast!F$10</f>
        <v/>
      </c>
      <c r="B13" s="16">
        <f>Forecast!F$27</f>
        <v/>
      </c>
      <c r="C13" s="16" t="n"/>
      <c r="D13" s="16">
        <f>IF($C13="","",$C13-$B13)</f>
        <v/>
      </c>
      <c r="E13" s="17">
        <f>IF($C13="","",IFERROR($D13/$B13,0))</f>
        <v/>
      </c>
      <c r="F13" s="16">
        <f>IF($C13="","",SUM($D$10:$D13))</f>
        <v/>
      </c>
    </row>
    <row r="14">
      <c r="A14" s="24">
        <f>Forecast!G$10</f>
        <v/>
      </c>
      <c r="B14" s="12">
        <f>Forecast!G$27</f>
        <v/>
      </c>
      <c r="C14" s="12" t="n"/>
      <c r="D14" s="12">
        <f>IF($C14="","",$C14-$B14)</f>
        <v/>
      </c>
      <c r="E14" s="13">
        <f>IF($C14="","",IFERROR($D14/$B14,0))</f>
        <v/>
      </c>
      <c r="F14" s="12">
        <f>IF($C14="","",SUM($D$10:$D14))</f>
        <v/>
      </c>
    </row>
    <row r="15">
      <c r="A15" s="25">
        <f>Forecast!H$10</f>
        <v/>
      </c>
      <c r="B15" s="16">
        <f>Forecast!H$27</f>
        <v/>
      </c>
      <c r="C15" s="16" t="n"/>
      <c r="D15" s="16">
        <f>IF($C15="","",$C15-$B15)</f>
        <v/>
      </c>
      <c r="E15" s="17">
        <f>IF($C15="","",IFERROR($D15/$B15,0))</f>
        <v/>
      </c>
      <c r="F15" s="16">
        <f>IF($C15="","",SUM($D$10:$D15))</f>
        <v/>
      </c>
    </row>
    <row r="16">
      <c r="A16" s="24">
        <f>Forecast!I$10</f>
        <v/>
      </c>
      <c r="B16" s="12">
        <f>Forecast!I$27</f>
        <v/>
      </c>
      <c r="C16" s="12" t="n"/>
      <c r="D16" s="12">
        <f>IF($C16="","",$C16-$B16)</f>
        <v/>
      </c>
      <c r="E16" s="13">
        <f>IF($C16="","",IFERROR($D16/$B16,0))</f>
        <v/>
      </c>
      <c r="F16" s="12">
        <f>IF($C16="","",SUM($D$10:$D16))</f>
        <v/>
      </c>
    </row>
    <row r="17">
      <c r="A17" s="25">
        <f>Forecast!J$10</f>
        <v/>
      </c>
      <c r="B17" s="16">
        <f>Forecast!J$27</f>
        <v/>
      </c>
      <c r="C17" s="16" t="n"/>
      <c r="D17" s="16">
        <f>IF($C17="","",$C17-$B17)</f>
        <v/>
      </c>
      <c r="E17" s="17">
        <f>IF($C17="","",IFERROR($D17/$B17,0))</f>
        <v/>
      </c>
      <c r="F17" s="16">
        <f>IF($C17="","",SUM($D$10:$D17))</f>
        <v/>
      </c>
    </row>
    <row r="18">
      <c r="A18" s="24">
        <f>Forecast!K$10</f>
        <v/>
      </c>
      <c r="B18" s="12">
        <f>Forecast!K$27</f>
        <v/>
      </c>
      <c r="C18" s="12" t="n"/>
      <c r="D18" s="12">
        <f>IF($C18="","",$C18-$B18)</f>
        <v/>
      </c>
      <c r="E18" s="13">
        <f>IF($C18="","",IFERROR($D18/$B18,0))</f>
        <v/>
      </c>
      <c r="F18" s="12">
        <f>IF($C18="","",SUM($D$10:$D18))</f>
        <v/>
      </c>
    </row>
    <row r="19">
      <c r="A19" s="25">
        <f>Forecast!L$10</f>
        <v/>
      </c>
      <c r="B19" s="16">
        <f>Forecast!L$27</f>
        <v/>
      </c>
      <c r="C19" s="16" t="n"/>
      <c r="D19" s="16">
        <f>IF($C19="","",$C19-$B19)</f>
        <v/>
      </c>
      <c r="E19" s="17">
        <f>IF($C19="","",IFERROR($D19/$B19,0))</f>
        <v/>
      </c>
      <c r="F19" s="16">
        <f>IF($C19="","",SUM($D$10:$D19))</f>
        <v/>
      </c>
    </row>
    <row r="20">
      <c r="A20" s="24">
        <f>Forecast!M$10</f>
        <v/>
      </c>
      <c r="B20" s="12">
        <f>Forecast!M$27</f>
        <v/>
      </c>
      <c r="C20" s="12" t="n"/>
      <c r="D20" s="12">
        <f>IF($C20="","",$C20-$B20)</f>
        <v/>
      </c>
      <c r="E20" s="13">
        <f>IF($C20="","",IFERROR($D20/$B20,0))</f>
        <v/>
      </c>
      <c r="F20" s="12">
        <f>IF($C20="","",SUM($D$10:$D20))</f>
        <v/>
      </c>
    </row>
    <row r="21">
      <c r="A21" s="25">
        <f>Forecast!N$10</f>
        <v/>
      </c>
      <c r="B21" s="16">
        <f>Forecast!N$27</f>
        <v/>
      </c>
      <c r="C21" s="16" t="n"/>
      <c r="D21" s="16">
        <f>IF($C21="","",$C21-$B21)</f>
        <v/>
      </c>
      <c r="E21" s="17">
        <f>IF($C21="","",IFERROR($D21/$B21,0))</f>
        <v/>
      </c>
      <c r="F21" s="16">
        <f>IF($C21="","",SUM($D$10:$D21))</f>
        <v/>
      </c>
    </row>
  </sheetData>
  <conditionalFormatting sqref="D10:E21">
    <cfRule type="expression" priority="1" dxfId="2">
      <formula>AND($C10&lt;&gt;"",$D10&lt;0)</formula>
    </cfRule>
    <cfRule type="expression" priority="2" dxfId="1">
      <formula>AND($C10&lt;&gt;"",$D10&gt;=0)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2026-10-23T16:55:21Z</dcterms:created>
  <dcterms:modified xsi:type="dcterms:W3CDTF">2026-10-23T16:55:21Z</dcterms:modified>
</cp:coreProperties>
</file>